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5\3. Communication\2. Juin - Souscription\Simulateur\Simulateurs finaux\"/>
    </mc:Choice>
  </mc:AlternateContent>
  <xr:revisionPtr revIDLastSave="0" documentId="13_ncr:1_{3ED69AB2-83BE-44CC-A421-58F0AFAA33D4}" xr6:coauthVersionLast="47" xr6:coauthVersionMax="47" xr10:uidLastSave="{00000000-0000-0000-0000-000000000000}"/>
  <bookViews>
    <workbookView showSheetTabs="0" xWindow="28680" yWindow="-120" windowWidth="29040" windowHeight="15720" xr2:uid="{A5751B14-3695-4122-8AA2-800A903F25F6}"/>
  </bookViews>
  <sheets>
    <sheet name="FR - FCPE EUR" sheetId="5" r:id="rId1"/>
  </sheets>
  <definedNames>
    <definedName name="_xlnm.Print_Area" localSheetId="0">'FR - FCPE EUR'!$A$1:$K$112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5" l="1"/>
  <c r="G22" i="5"/>
  <c r="D79" i="5"/>
  <c r="B46" i="5" l="1"/>
  <c r="F36" i="5"/>
  <c r="G11" i="5"/>
  <c r="D46" i="5" l="1"/>
  <c r="F46" i="5" s="1"/>
  <c r="E101" i="5"/>
  <c r="E102" i="5"/>
  <c r="E103" i="5"/>
  <c r="E100" i="5"/>
  <c r="E99" i="5"/>
  <c r="E98" i="5"/>
  <c r="E97" i="5"/>
  <c r="H46" i="5" l="1"/>
  <c r="D56" i="5"/>
  <c r="F56" i="5" s="1"/>
  <c r="H56" i="5" s="1"/>
  <c r="F102" i="5" l="1"/>
  <c r="F96" i="5"/>
  <c r="G96" i="5" s="1"/>
  <c r="H96" i="5" s="1"/>
  <c r="J46" i="5"/>
  <c r="D67" i="5" s="1"/>
  <c r="G67" i="5" s="1"/>
  <c r="F101" i="5"/>
  <c r="F97" i="5"/>
  <c r="F100" i="5"/>
  <c r="G100" i="5" s="1"/>
  <c r="H100" i="5" s="1"/>
  <c r="F98" i="5"/>
  <c r="F103" i="5"/>
  <c r="F99" i="5"/>
  <c r="F79" i="5"/>
  <c r="H79" i="5" s="1"/>
  <c r="G99" i="5" l="1"/>
  <c r="H99" i="5" s="1"/>
  <c r="G101" i="5"/>
  <c r="H101" i="5" s="1"/>
  <c r="G98" i="5"/>
  <c r="H98" i="5" s="1"/>
  <c r="G103" i="5"/>
  <c r="H103" i="5" s="1"/>
  <c r="G97" i="5"/>
  <c r="H97" i="5" s="1"/>
  <c r="G102" i="5"/>
  <c r="H102" i="5" s="1"/>
  <c r="J79" i="5"/>
  <c r="C89" i="5"/>
  <c r="E89" i="5" l="1"/>
  <c r="G89" i="5" s="1"/>
  <c r="I89" i="5" s="1"/>
</calcChain>
</file>

<file path=xl/sharedStrings.xml><?xml version="1.0" encoding="utf-8"?>
<sst xmlns="http://schemas.openxmlformats.org/spreadsheetml/2006/main" count="62" uniqueCount="57">
  <si>
    <t>SIMULATE YOUR INVESTMENT (EUR)</t>
  </si>
  <si>
    <t>Please only fill in the cells in turquoise blue</t>
  </si>
  <si>
    <t>Reference price</t>
  </si>
  <si>
    <t>Discount</t>
  </si>
  <si>
    <t>Subscription
price</t>
  </si>
  <si>
    <r>
      <rPr>
        <b/>
        <u/>
        <sz val="18"/>
        <color rgb="FF000059"/>
        <rFont val="Century Gothic"/>
        <family val="2"/>
      </rPr>
      <t>Step 1</t>
    </r>
    <r>
      <rPr>
        <b/>
        <sz val="18"/>
        <color rgb="FF000059"/>
        <rFont val="Century Gothic"/>
        <family val="2"/>
      </rPr>
      <t xml:space="preserve"> : Enter your estimated annual gross salary (premiums/bonuses included) for 2025</t>
    </r>
  </si>
  <si>
    <t>Gross annual salary (premiums/bonuses included)</t>
  </si>
  <si>
    <t>Maximum amount authorized to invest (1)</t>
  </si>
  <si>
    <r>
      <rPr>
        <b/>
        <u/>
        <sz val="18"/>
        <color rgb="FF000059"/>
        <rFont val="Century Gothic"/>
        <family val="2"/>
      </rPr>
      <t>Step 2 :</t>
    </r>
    <r>
      <rPr>
        <b/>
        <sz val="18"/>
        <color rgb="FF000059"/>
        <rFont val="Century Gothic"/>
        <family val="2"/>
      </rPr>
      <t xml:space="preserve"> Enter the amount you would like to invest (within the authorized limit)</t>
    </r>
  </si>
  <si>
    <t>Min €50 | Max 1/4 of the gross annual salary (within the limit of €50,000)</t>
  </si>
  <si>
    <t>Gross amount you would like to invest</t>
  </si>
  <si>
    <r>
      <rPr>
        <b/>
        <u/>
        <sz val="18"/>
        <color rgb="FF000059"/>
        <rFont val="Century Gothic"/>
        <family val="2"/>
      </rPr>
      <t>Step 3 :</t>
    </r>
    <r>
      <rPr>
        <b/>
        <sz val="18"/>
        <color rgb="FF000059"/>
        <rFont val="Century Gothic"/>
        <family val="2"/>
      </rPr>
      <t xml:space="preserve"> Visualize your investment upon subscription</t>
    </r>
  </si>
  <si>
    <t>Amount invested</t>
  </si>
  <si>
    <t xml:space="preserve">Number of shares invested </t>
  </si>
  <si>
    <t>(with the discounted share price)</t>
  </si>
  <si>
    <t>Number of shares offered</t>
  </si>
  <si>
    <t>(Free shares) (2)</t>
  </si>
  <si>
    <t xml:space="preserve">Total number of shares </t>
  </si>
  <si>
    <t>invested</t>
  </si>
  <si>
    <t>Total amount actually</t>
  </si>
  <si>
    <t>invested (3)</t>
  </si>
  <si>
    <t>Amount of the advantages (discount and free shares) proposed by the offer for your investment :</t>
  </si>
  <si>
    <t>which represents…</t>
  </si>
  <si>
    <t>of its initial investment</t>
  </si>
  <si>
    <r>
      <rPr>
        <b/>
        <u/>
        <sz val="18"/>
        <color rgb="FF000059"/>
        <rFont val="Century Gothic"/>
        <family val="2"/>
      </rPr>
      <t>Step 4 :</t>
    </r>
    <r>
      <rPr>
        <b/>
        <sz val="18"/>
        <color rgb="FF000059"/>
        <rFont val="Century Gothic"/>
        <family val="2"/>
      </rPr>
      <t xml:space="preserve"> Simulate your investment by entering an estimated price (of the share)</t>
    </r>
    <r>
      <rPr>
        <b/>
        <u/>
        <sz val="18"/>
        <color rgb="FF000059"/>
        <rFont val="Century Gothic"/>
        <family val="2"/>
      </rPr>
      <t xml:space="preserve"> at the end of the blocking period</t>
    </r>
  </si>
  <si>
    <t>(Duration of 5 years except in the case of early release )</t>
  </si>
  <si>
    <t>Your investment will follow the evolution of the Elis share price, both upwards and downwards. He is thus exposed to the risk of capital loss.</t>
  </si>
  <si>
    <t xml:space="preserve">Estimated Elis share price </t>
  </si>
  <si>
    <t>at the due date</t>
  </si>
  <si>
    <t>Evolution of the share</t>
  </si>
  <si>
    <t xml:space="preserve">Estimated final value </t>
  </si>
  <si>
    <t>of your investment</t>
  </si>
  <si>
    <t>Estimated total gain</t>
  </si>
  <si>
    <t>Estimated total gain as</t>
  </si>
  <si>
    <t>a % of initial investment</t>
  </si>
  <si>
    <t>STOCK PRICE FLUCTUATION TABLE</t>
  </si>
  <si>
    <t>Evolution of the share at the due date</t>
  </si>
  <si>
    <t>Estimated Elis share price at the due date</t>
  </si>
  <si>
    <t>Estimated final value of your investment</t>
  </si>
  <si>
    <t>(2) 1 share offered for 10 shares purchased</t>
  </si>
  <si>
    <t>(3) calculated on the basis of the total number of shares invested with the reference price of the share</t>
  </si>
  <si>
    <t>(1) corresponding to 25% of the estimated 2025 annual gross salary (bonuses included) within the limit of €50,000 (maximum amount authorized to invest)</t>
  </si>
  <si>
    <r>
      <t xml:space="preserve">For your information: </t>
    </r>
    <r>
      <rPr>
        <b/>
        <sz val="14"/>
        <color rgb="FFFF0000"/>
        <rFont val="Century Gothic"/>
        <family val="2"/>
      </rPr>
      <t>The CSG and CRDS social contributions apply at a rate of 9.7% on the shares offered as part of the free shares allocation. This deduction will be made on the November payslip.</t>
    </r>
  </si>
  <si>
    <t>Total amount of shares offered</t>
  </si>
  <si>
    <t>CSG/CRDS Contributions Deducted</t>
  </si>
  <si>
    <t>from Free Shares Allocation</t>
  </si>
  <si>
    <t>after CSG/CRDS deduction on the free shares allocation</t>
  </si>
  <si>
    <t>For your information: Upon withdrawal of your available assets, CSG/CRDS social contributions will be applied to your capital gain.*</t>
  </si>
  <si>
    <t>CSG/CRDS Amount</t>
  </si>
  <si>
    <t>Applied to Capital Gain</t>
  </si>
  <si>
    <t>Estimated Total Net Gain as</t>
  </si>
  <si>
    <t>Estimated Total Net Gain</t>
  </si>
  <si>
    <t xml:space="preserve">after CSG/CRDS </t>
  </si>
  <si>
    <t>Estimated Total Net Gain after CSG/CRDS*</t>
  </si>
  <si>
    <t>a % of the Initial Investment</t>
  </si>
  <si>
    <t>Estimated Total Net Gain as a % of the Initial Investment</t>
  </si>
  <si>
    <t>*The free shares allocation is exempt from income tax but subject to CSG and CRDS contributions (9.7%) at the time of subscription.
Any capital gains are also exempt from income tax but remain subject to social contributions. The applicable rate as of January 1, 2024, is 17.2%.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</si>
</sst>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#,##0.000\ &quot;€&quot;;[Red]\-#,##0.000\ &quot;€&quot;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2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b/>
      <u/>
      <sz val="14"/>
      <color rgb="FFFF0000"/>
      <name val="Century Gothic"/>
      <family val="2"/>
    </font>
    <font>
      <b/>
      <sz val="14"/>
      <color rgb="FFFF0000"/>
      <name val="Century Gothic"/>
      <family val="2"/>
    </font>
    <font>
      <sz val="14"/>
      <color rgb="FF000000"/>
      <name val="Times New Roman"/>
      <family val="1"/>
    </font>
    <font>
      <i/>
      <sz val="11"/>
      <color rgb="FF00005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9">
    <xf numFmtId="0" fontId="0" fillId="0" borderId="0" xfId="0"/>
    <xf numFmtId="9" fontId="18" fillId="0" borderId="0" xfId="0" applyNumberFormat="1" applyFont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5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/>
    <xf numFmtId="44" fontId="26" fillId="0" borderId="1" xfId="0" applyNumberFormat="1" applyFont="1" applyBorder="1"/>
    <xf numFmtId="44" fontId="0" fillId="0" borderId="0" xfId="0" applyNumberFormat="1"/>
    <xf numFmtId="0" fontId="20" fillId="0" borderId="0" xfId="0" applyFont="1"/>
    <xf numFmtId="0" fontId="27" fillId="0" borderId="0" xfId="0" applyFont="1" applyAlignment="1">
      <alignment horizontal="center"/>
    </xf>
    <xf numFmtId="0" fontId="28" fillId="2" borderId="5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4" fillId="0" borderId="0" xfId="0" applyFont="1" applyAlignment="1">
      <alignment horizontal="left" vertical="center"/>
    </xf>
    <xf numFmtId="0" fontId="33" fillId="0" borderId="0" xfId="0" applyFont="1"/>
    <xf numFmtId="10" fontId="37" fillId="0" borderId="0" xfId="3" applyNumberFormat="1" applyFont="1" applyFill="1" applyBorder="1" applyAlignment="1" applyProtection="1">
      <alignment horizontal="center"/>
    </xf>
    <xf numFmtId="166" fontId="37" fillId="0" borderId="0" xfId="1" applyNumberFormat="1" applyFont="1" applyFill="1" applyBorder="1" applyProtection="1"/>
    <xf numFmtId="44" fontId="37" fillId="0" borderId="0" xfId="1" applyFont="1" applyFill="1" applyBorder="1" applyProtection="1"/>
    <xf numFmtId="0" fontId="46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2" fontId="37" fillId="0" borderId="0" xfId="1" applyNumberFormat="1" applyFont="1" applyFill="1" applyBorder="1" applyAlignment="1" applyProtection="1">
      <alignment horizontal="center"/>
    </xf>
    <xf numFmtId="1" fontId="37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1" fillId="4" borderId="0" xfId="0" applyFont="1" applyFill="1"/>
    <xf numFmtId="0" fontId="4" fillId="4" borderId="0" xfId="0" applyFont="1" applyFill="1"/>
    <xf numFmtId="0" fontId="21" fillId="0" borderId="0" xfId="0" applyFont="1" applyAlignment="1">
      <alignment horizontal="center"/>
    </xf>
    <xf numFmtId="0" fontId="6" fillId="0" borderId="0" xfId="0" applyFont="1"/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wrapText="1"/>
    </xf>
    <xf numFmtId="164" fontId="7" fillId="0" borderId="0" xfId="0" applyNumberFormat="1" applyFont="1"/>
    <xf numFmtId="2" fontId="0" fillId="0" borderId="0" xfId="0" applyNumberFormat="1"/>
    <xf numFmtId="0" fontId="14" fillId="4" borderId="0" xfId="0" applyFont="1" applyFill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/>
    <xf numFmtId="0" fontId="7" fillId="0" borderId="0" xfId="0" applyFont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7" fillId="0" borderId="0" xfId="0" applyFont="1"/>
    <xf numFmtId="0" fontId="0" fillId="5" borderId="0" xfId="0" applyFill="1"/>
    <xf numFmtId="0" fontId="9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4" fontId="19" fillId="5" borderId="0" xfId="0" applyNumberFormat="1" applyFont="1" applyFill="1" applyAlignment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/>
    <xf numFmtId="0" fontId="23" fillId="5" borderId="0" xfId="0" applyFont="1" applyFill="1" applyAlignment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166" fontId="35" fillId="0" borderId="0" xfId="1" applyNumberFormat="1" applyFont="1" applyFill="1" applyBorder="1" applyProtection="1">
      <protection hidden="1"/>
    </xf>
    <xf numFmtId="0" fontId="41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1" fontId="35" fillId="0" borderId="0" xfId="1" applyNumberFormat="1" applyFont="1" applyFill="1" applyBorder="1" applyAlignment="1" applyProtection="1">
      <alignment horizontal="center"/>
    </xf>
    <xf numFmtId="44" fontId="35" fillId="0" borderId="0" xfId="1" applyFont="1" applyFill="1" applyBorder="1" applyAlignment="1" applyProtection="1">
      <alignment horizontal="center"/>
    </xf>
    <xf numFmtId="0" fontId="41" fillId="0" borderId="0" xfId="0" applyFont="1" applyAlignment="1">
      <alignment horizontal="center" vertical="center" wrapText="1"/>
    </xf>
    <xf numFmtId="0" fontId="52" fillId="0" borderId="0" xfId="0" applyFont="1"/>
    <xf numFmtId="10" fontId="30" fillId="0" borderId="1" xfId="3" applyNumberFormat="1" applyFont="1" applyBorder="1" applyProtection="1"/>
    <xf numFmtId="10" fontId="30" fillId="3" borderId="1" xfId="3" applyNumberFormat="1" applyFont="1" applyFill="1" applyBorder="1" applyProtection="1"/>
    <xf numFmtId="44" fontId="24" fillId="0" borderId="0" xfId="1" applyFont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42" fillId="5" borderId="0" xfId="0" applyFont="1" applyFill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7" fillId="5" borderId="0" xfId="0" applyFont="1" applyFill="1" applyAlignment="1">
      <alignment horizontal="center" vertical="center"/>
    </xf>
    <xf numFmtId="0" fontId="48" fillId="5" borderId="0" xfId="0" applyFont="1" applyFill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49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167" fontId="18" fillId="0" borderId="0" xfId="1" applyNumberFormat="1" applyFont="1" applyFill="1" applyAlignment="1" applyProtection="1">
      <alignment horizontal="left" vertical="center"/>
      <protection hidden="1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EAEAEA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102039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>
    <xdr:from>
      <xdr:col>3</xdr:col>
      <xdr:colOff>1862911</xdr:colOff>
      <xdr:row>9</xdr:row>
      <xdr:rowOff>7954</xdr:rowOff>
    </xdr:from>
    <xdr:to>
      <xdr:col>4</xdr:col>
      <xdr:colOff>1210235</xdr:colOff>
      <xdr:row>12</xdr:row>
      <xdr:rowOff>67235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244411" y="2663748"/>
          <a:ext cx="1241118" cy="1022987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383078</xdr:colOff>
      <xdr:row>9</xdr:row>
      <xdr:rowOff>26914</xdr:rowOff>
    </xdr:from>
    <xdr:to>
      <xdr:col>6</xdr:col>
      <xdr:colOff>1524000</xdr:colOff>
      <xdr:row>12</xdr:row>
      <xdr:rowOff>22412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580431" y="2682708"/>
          <a:ext cx="1140922" cy="959204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3</xdr:col>
      <xdr:colOff>794734</xdr:colOff>
      <xdr:row>62</xdr:row>
      <xdr:rowOff>25066</xdr:rowOff>
    </xdr:from>
    <xdr:to>
      <xdr:col>3</xdr:col>
      <xdr:colOff>1340247</xdr:colOff>
      <xdr:row>65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6469" y="13057507"/>
          <a:ext cx="548688" cy="580133"/>
        </a:xfrm>
        <a:prstGeom prst="rect">
          <a:avLst/>
        </a:prstGeom>
      </xdr:spPr>
    </xdr:pic>
    <xdr:clientData/>
  </xdr:twoCellAnchor>
  <xdr:twoCellAnchor>
    <xdr:from>
      <xdr:col>2</xdr:col>
      <xdr:colOff>1387976</xdr:colOff>
      <xdr:row>20</xdr:row>
      <xdr:rowOff>79688</xdr:rowOff>
    </xdr:from>
    <xdr:to>
      <xdr:col>4</xdr:col>
      <xdr:colOff>255528</xdr:colOff>
      <xdr:row>23</xdr:row>
      <xdr:rowOff>0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804074" y="5887615"/>
          <a:ext cx="2154838" cy="628879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20</xdr:row>
      <xdr:rowOff>161566</xdr:rowOff>
    </xdr:from>
    <xdr:to>
      <xdr:col>5</xdr:col>
      <xdr:colOff>345290</xdr:colOff>
      <xdr:row>22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20</xdr:row>
      <xdr:rowOff>71082</xdr:rowOff>
    </xdr:from>
    <xdr:to>
      <xdr:col>7</xdr:col>
      <xdr:colOff>182262</xdr:colOff>
      <xdr:row>23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1739340</xdr:colOff>
      <xdr:row>32</xdr:row>
      <xdr:rowOff>45660</xdr:rowOff>
    </xdr:from>
    <xdr:to>
      <xdr:col>6</xdr:col>
      <xdr:colOff>200999</xdr:colOff>
      <xdr:row>34</xdr:row>
      <xdr:rowOff>159391</xdr:rowOff>
    </xdr:to>
    <xdr:sp macro="" textlink="">
      <xdr:nvSpPr>
        <xdr:cNvPr id="23" name="Rectangle : coins arrondis 22">
          <a:extLst>
            <a:ext uri="{FF2B5EF4-FFF2-40B4-BE49-F238E27FC236}">
              <a16:creationId xmlns:a16="http://schemas.microsoft.com/office/drawing/2014/main" id="{870F724A-A074-47A7-95C6-80BE84C601AE}"/>
            </a:ext>
          </a:extLst>
        </xdr:cNvPr>
        <xdr:cNvSpPr/>
      </xdr:nvSpPr>
      <xdr:spPr>
        <a:xfrm>
          <a:off x="7328274" y="8604153"/>
          <a:ext cx="2201622" cy="56196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44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680215</xdr:colOff>
      <xdr:row>44</xdr:row>
      <xdr:rowOff>69694</xdr:rowOff>
    </xdr:from>
    <xdr:to>
      <xdr:col>2</xdr:col>
      <xdr:colOff>102175</xdr:colOff>
      <xdr:row>47</xdr:row>
      <xdr:rowOff>5056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680215" y="11290609"/>
          <a:ext cx="1838058" cy="597465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1868716</xdr:colOff>
      <xdr:row>44</xdr:row>
      <xdr:rowOff>71082</xdr:rowOff>
    </xdr:from>
    <xdr:to>
      <xdr:col>5</xdr:col>
      <xdr:colOff>1846932</xdr:colOff>
      <xdr:row>47</xdr:row>
      <xdr:rowOff>0</xdr:rowOff>
    </xdr:to>
    <xdr:sp macro="" textlink="">
      <xdr:nvSpPr>
        <xdr:cNvPr id="27" name="Rectangle : coins arrondis 26">
          <a:extLst>
            <a:ext uri="{FF2B5EF4-FFF2-40B4-BE49-F238E27FC236}">
              <a16:creationId xmlns:a16="http://schemas.microsoft.com/office/drawing/2014/main" id="{18AD8AE2-BFB2-4AE4-86BF-D5E0F3E5DF37}"/>
            </a:ext>
          </a:extLst>
        </xdr:cNvPr>
        <xdr:cNvSpPr/>
      </xdr:nvSpPr>
      <xdr:spPr>
        <a:xfrm>
          <a:off x="7572100" y="11291997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44</xdr:row>
      <xdr:rowOff>80210</xdr:rowOff>
    </xdr:from>
    <xdr:to>
      <xdr:col>4</xdr:col>
      <xdr:colOff>1077094</xdr:colOff>
      <xdr:row>47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154686" y="11370136"/>
          <a:ext cx="511342" cy="611344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44</xdr:row>
      <xdr:rowOff>160421</xdr:rowOff>
    </xdr:from>
    <xdr:to>
      <xdr:col>6</xdr:col>
      <xdr:colOff>1277174</xdr:colOff>
      <xdr:row>46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88256</xdr:colOff>
      <xdr:row>44</xdr:row>
      <xdr:rowOff>71082</xdr:rowOff>
    </xdr:from>
    <xdr:to>
      <xdr:col>7</xdr:col>
      <xdr:colOff>1939860</xdr:colOff>
      <xdr:row>47</xdr:row>
      <xdr:rowOff>0</xdr:rowOff>
    </xdr:to>
    <xdr:sp macro="" textlink="">
      <xdr:nvSpPr>
        <xdr:cNvPr id="35" name="Rectangle : coins arrondis 34">
          <a:extLst>
            <a:ext uri="{FF2B5EF4-FFF2-40B4-BE49-F238E27FC236}">
              <a16:creationId xmlns:a16="http://schemas.microsoft.com/office/drawing/2014/main" id="{11D7525D-7E1F-47D8-B005-AD884B7A2504}"/>
            </a:ext>
          </a:extLst>
        </xdr:cNvPr>
        <xdr:cNvSpPr/>
      </xdr:nvSpPr>
      <xdr:spPr>
        <a:xfrm>
          <a:off x="11367250" y="11291997"/>
          <a:ext cx="1851604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1451992</xdr:colOff>
      <xdr:row>44</xdr:row>
      <xdr:rowOff>82288</xdr:rowOff>
    </xdr:from>
    <xdr:to>
      <xdr:col>10</xdr:col>
      <xdr:colOff>232327</xdr:colOff>
      <xdr:row>47</xdr:row>
      <xdr:rowOff>11206</xdr:rowOff>
    </xdr:to>
    <xdr:sp macro="" textlink="">
      <xdr:nvSpPr>
        <xdr:cNvPr id="37" name="Rectangle : coins arrondis 36">
          <a:extLst>
            <a:ext uri="{FF2B5EF4-FFF2-40B4-BE49-F238E27FC236}">
              <a16:creationId xmlns:a16="http://schemas.microsoft.com/office/drawing/2014/main" id="{A2C94E17-C99B-4779-8F7E-0CBB43C1ECD5}"/>
            </a:ext>
          </a:extLst>
        </xdr:cNvPr>
        <xdr:cNvSpPr/>
      </xdr:nvSpPr>
      <xdr:spPr>
        <a:xfrm>
          <a:off x="14728913" y="11303203"/>
          <a:ext cx="1858536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8</xdr:col>
      <xdr:colOff>649944</xdr:colOff>
      <xdr:row>44</xdr:row>
      <xdr:rowOff>160421</xdr:rowOff>
    </xdr:from>
    <xdr:to>
      <xdr:col>8</xdr:col>
      <xdr:colOff>1096586</xdr:colOff>
      <xdr:row>46</xdr:row>
      <xdr:rowOff>122948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430014</xdr:colOff>
      <xdr:row>77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39279" y="171437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77</xdr:row>
      <xdr:rowOff>59876</xdr:rowOff>
    </xdr:from>
    <xdr:to>
      <xdr:col>2</xdr:col>
      <xdr:colOff>103821</xdr:colOff>
      <xdr:row>79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661147</xdr:colOff>
      <xdr:row>77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68618" y="17148537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642927</xdr:colOff>
      <xdr:row>77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234662" y="171886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795327</xdr:colOff>
      <xdr:row>77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29827" y="17172921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1706165</xdr:colOff>
      <xdr:row>59</xdr:row>
      <xdr:rowOff>164913</xdr:rowOff>
    </xdr:from>
    <xdr:to>
      <xdr:col>8</xdr:col>
      <xdr:colOff>1794317</xdr:colOff>
      <xdr:row>68</xdr:row>
      <xdr:rowOff>323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507659" y="14150401"/>
          <a:ext cx="12772664" cy="1937879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134470</xdr:colOff>
      <xdr:row>62</xdr:row>
      <xdr:rowOff>22412</xdr:rowOff>
    </xdr:from>
    <xdr:to>
      <xdr:col>6</xdr:col>
      <xdr:colOff>782170</xdr:colOff>
      <xdr:row>65</xdr:row>
      <xdr:rowOff>96744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8970" y="13245353"/>
          <a:ext cx="647700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519545</xdr:colOff>
      <xdr:row>2</xdr:row>
      <xdr:rowOff>213303</xdr:rowOff>
    </xdr:from>
    <xdr:to>
      <xdr:col>6</xdr:col>
      <xdr:colOff>1212614</xdr:colOff>
      <xdr:row>3</xdr:row>
      <xdr:rowOff>46273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EE7016D-C138-4074-9A21-08FF711AA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64431" y="588530"/>
          <a:ext cx="4615349" cy="456713"/>
        </a:xfrm>
        <a:prstGeom prst="rect">
          <a:avLst/>
        </a:prstGeom>
      </xdr:spPr>
    </xdr:pic>
    <xdr:clientData/>
  </xdr:twoCellAnchor>
  <xdr:twoCellAnchor editAs="oneCell">
    <xdr:from>
      <xdr:col>8</xdr:col>
      <xdr:colOff>1002145</xdr:colOff>
      <xdr:row>0</xdr:row>
      <xdr:rowOff>173182</xdr:rowOff>
    </xdr:from>
    <xdr:to>
      <xdr:col>9</xdr:col>
      <xdr:colOff>1228129</xdr:colOff>
      <xdr:row>2</xdr:row>
      <xdr:rowOff>445900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AE662DB9-DA6F-43A0-B262-680234C2E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308281" y="173182"/>
          <a:ext cx="2062000" cy="651120"/>
        </a:xfrm>
        <a:prstGeom prst="rect">
          <a:avLst/>
        </a:prstGeom>
      </xdr:spPr>
    </xdr:pic>
    <xdr:clientData/>
  </xdr:twoCellAnchor>
  <xdr:oneCellAnchor>
    <xdr:from>
      <xdr:col>4</xdr:col>
      <xdr:colOff>805961</xdr:colOff>
      <xdr:row>55</xdr:row>
      <xdr:rowOff>12212</xdr:rowOff>
    </xdr:from>
    <xdr:ext cx="434638" cy="453583"/>
    <xdr:pic>
      <xdr:nvPicPr>
        <xdr:cNvPr id="16" name="Image 15">
          <a:extLst>
            <a:ext uri="{FF2B5EF4-FFF2-40B4-BE49-F238E27FC236}">
              <a16:creationId xmlns:a16="http://schemas.microsoft.com/office/drawing/2014/main" id="{DF677A26-93A8-430C-B47B-4E2D5963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536" y="25945612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781539</xdr:colOff>
      <xdr:row>54</xdr:row>
      <xdr:rowOff>146539</xdr:rowOff>
    </xdr:from>
    <xdr:ext cx="434638" cy="453583"/>
    <xdr:pic>
      <xdr:nvPicPr>
        <xdr:cNvPr id="20" name="Image 19">
          <a:extLst>
            <a:ext uri="{FF2B5EF4-FFF2-40B4-BE49-F238E27FC236}">
              <a16:creationId xmlns:a16="http://schemas.microsoft.com/office/drawing/2014/main" id="{7DEE1898-DC1C-4048-80E7-9BFA64345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573239" y="25898964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720481</xdr:colOff>
      <xdr:row>87</xdr:row>
      <xdr:rowOff>134328</xdr:rowOff>
    </xdr:from>
    <xdr:ext cx="434638" cy="453583"/>
    <xdr:pic>
      <xdr:nvPicPr>
        <xdr:cNvPr id="22" name="Image 21">
          <a:extLst>
            <a:ext uri="{FF2B5EF4-FFF2-40B4-BE49-F238E27FC236}">
              <a16:creationId xmlns:a16="http://schemas.microsoft.com/office/drawing/2014/main" id="{C8444374-632B-4B3A-8C1F-82291EA20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84706" y="35129178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824035</xdr:colOff>
      <xdr:row>87</xdr:row>
      <xdr:rowOff>115766</xdr:rowOff>
    </xdr:from>
    <xdr:ext cx="434638" cy="453583"/>
    <xdr:pic>
      <xdr:nvPicPr>
        <xdr:cNvPr id="38" name="Image 37">
          <a:extLst>
            <a:ext uri="{FF2B5EF4-FFF2-40B4-BE49-F238E27FC236}">
              <a16:creationId xmlns:a16="http://schemas.microsoft.com/office/drawing/2014/main" id="{85EC16F1-16F9-40C8-A3AF-AFC534633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18910" y="35110616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87</xdr:row>
      <xdr:rowOff>0</xdr:rowOff>
    </xdr:from>
    <xdr:to>
      <xdr:col>7</xdr:col>
      <xdr:colOff>304800</xdr:colOff>
      <xdr:row>88</xdr:row>
      <xdr:rowOff>123823</xdr:rowOff>
    </xdr:to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A056455D-BB75-4F1E-868E-69A1C302FE67}"/>
            </a:ext>
          </a:extLst>
        </xdr:cNvPr>
        <xdr:cNvSpPr>
          <a:spLocks noChangeAspect="1" noChangeArrowheads="1"/>
        </xdr:cNvSpPr>
      </xdr:nvSpPr>
      <xdr:spPr bwMode="auto">
        <a:xfrm>
          <a:off x="13335000" y="349948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703384</xdr:colOff>
      <xdr:row>87</xdr:row>
      <xdr:rowOff>68385</xdr:rowOff>
    </xdr:from>
    <xdr:ext cx="443467" cy="447555"/>
    <xdr:pic>
      <xdr:nvPicPr>
        <xdr:cNvPr id="41" name="Image 40">
          <a:extLst>
            <a:ext uri="{FF2B5EF4-FFF2-40B4-BE49-F238E27FC236}">
              <a16:creationId xmlns:a16="http://schemas.microsoft.com/office/drawing/2014/main" id="{C013B0D9-A0A2-42AD-A6A3-5CA981BC1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038384" y="35060060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23188</xdr:colOff>
      <xdr:row>54</xdr:row>
      <xdr:rowOff>49245</xdr:rowOff>
    </xdr:from>
    <xdr:to>
      <xdr:col>5</xdr:col>
      <xdr:colOff>1871557</xdr:colOff>
      <xdr:row>56</xdr:row>
      <xdr:rowOff>164016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EBFFC174-5518-42B5-80BD-05FC748D6790}"/>
            </a:ext>
          </a:extLst>
        </xdr:cNvPr>
        <xdr:cNvSpPr/>
      </xdr:nvSpPr>
      <xdr:spPr>
        <a:xfrm>
          <a:off x="7596725" y="13372629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173961</xdr:colOff>
      <xdr:row>54</xdr:row>
      <xdr:rowOff>50638</xdr:rowOff>
    </xdr:from>
    <xdr:to>
      <xdr:col>8</xdr:col>
      <xdr:colOff>16477</xdr:colOff>
      <xdr:row>56</xdr:row>
      <xdr:rowOff>165409</xdr:rowOff>
    </xdr:to>
    <xdr:sp macro="" textlink="">
      <xdr:nvSpPr>
        <xdr:cNvPr id="42" name="Rectangle : coins arrondis 41">
          <a:extLst>
            <a:ext uri="{FF2B5EF4-FFF2-40B4-BE49-F238E27FC236}">
              <a16:creationId xmlns:a16="http://schemas.microsoft.com/office/drawing/2014/main" id="{698F122A-80D4-4B44-BE20-8363A113DCDD}"/>
            </a:ext>
          </a:extLst>
        </xdr:cNvPr>
        <xdr:cNvSpPr/>
      </xdr:nvSpPr>
      <xdr:spPr>
        <a:xfrm>
          <a:off x="11435873" y="13239962"/>
          <a:ext cx="1848369" cy="59662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73848</xdr:colOff>
      <xdr:row>77</xdr:row>
      <xdr:rowOff>53427</xdr:rowOff>
    </xdr:from>
    <xdr:to>
      <xdr:col>6</xdr:col>
      <xdr:colOff>40449</xdr:colOff>
      <xdr:row>79</xdr:row>
      <xdr:rowOff>168198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822084BF-CEA5-406D-966D-707B9F3B1119}"/>
            </a:ext>
          </a:extLst>
        </xdr:cNvPr>
        <xdr:cNvSpPr/>
      </xdr:nvSpPr>
      <xdr:spPr>
        <a:xfrm>
          <a:off x="7647385" y="19207970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1800457</xdr:colOff>
      <xdr:row>77</xdr:row>
      <xdr:rowOff>54821</xdr:rowOff>
    </xdr:from>
    <xdr:to>
      <xdr:col>8</xdr:col>
      <xdr:colOff>116158</xdr:colOff>
      <xdr:row>79</xdr:row>
      <xdr:rowOff>169592</xdr:rowOff>
    </xdr:to>
    <xdr:sp macro="" textlink="">
      <xdr:nvSpPr>
        <xdr:cNvPr id="45" name="Rectangle : coins arrondis 44">
          <a:extLst>
            <a:ext uri="{FF2B5EF4-FFF2-40B4-BE49-F238E27FC236}">
              <a16:creationId xmlns:a16="http://schemas.microsoft.com/office/drawing/2014/main" id="{61286E1D-B0A4-4F2E-B9FC-B3B5E67B430E}"/>
            </a:ext>
          </a:extLst>
        </xdr:cNvPr>
        <xdr:cNvSpPr/>
      </xdr:nvSpPr>
      <xdr:spPr>
        <a:xfrm>
          <a:off x="11255762" y="19209364"/>
          <a:ext cx="2137317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1482169</xdr:colOff>
      <xdr:row>77</xdr:row>
      <xdr:rowOff>56215</xdr:rowOff>
    </xdr:from>
    <xdr:to>
      <xdr:col>10</xdr:col>
      <xdr:colOff>252337</xdr:colOff>
      <xdr:row>79</xdr:row>
      <xdr:rowOff>170986</xdr:rowOff>
    </xdr:to>
    <xdr:sp macro="" textlink="">
      <xdr:nvSpPr>
        <xdr:cNvPr id="46" name="Rectangle : coins arrondis 45">
          <a:extLst>
            <a:ext uri="{FF2B5EF4-FFF2-40B4-BE49-F238E27FC236}">
              <a16:creationId xmlns:a16="http://schemas.microsoft.com/office/drawing/2014/main" id="{5836B7A4-E107-4078-8651-8B3D8AB9364D}"/>
            </a:ext>
          </a:extLst>
        </xdr:cNvPr>
        <xdr:cNvSpPr/>
      </xdr:nvSpPr>
      <xdr:spPr>
        <a:xfrm>
          <a:off x="14759090" y="19210758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1603023</xdr:colOff>
      <xdr:row>87</xdr:row>
      <xdr:rowOff>87867</xdr:rowOff>
    </xdr:from>
    <xdr:to>
      <xdr:col>3</xdr:col>
      <xdr:colOff>35374</xdr:colOff>
      <xdr:row>89</xdr:row>
      <xdr:rowOff>144558</xdr:rowOff>
    </xdr:to>
    <xdr:sp macro="" textlink="">
      <xdr:nvSpPr>
        <xdr:cNvPr id="47" name="Rectangle : coins arrondis 46">
          <a:extLst>
            <a:ext uri="{FF2B5EF4-FFF2-40B4-BE49-F238E27FC236}">
              <a16:creationId xmlns:a16="http://schemas.microsoft.com/office/drawing/2014/main" id="{1F3F8951-578D-4721-B23F-3DC0F5BBE289}"/>
            </a:ext>
          </a:extLst>
        </xdr:cNvPr>
        <xdr:cNvSpPr/>
      </xdr:nvSpPr>
      <xdr:spPr>
        <a:xfrm>
          <a:off x="2365023" y="21345426"/>
          <a:ext cx="1850145" cy="583367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28772</xdr:colOff>
      <xdr:row>87</xdr:row>
      <xdr:rowOff>78054</xdr:rowOff>
    </xdr:from>
    <xdr:to>
      <xdr:col>5</xdr:col>
      <xdr:colOff>6988</xdr:colOff>
      <xdr:row>89</xdr:row>
      <xdr:rowOff>134745</xdr:rowOff>
    </xdr:to>
    <xdr:sp macro="" textlink="">
      <xdr:nvSpPr>
        <xdr:cNvPr id="52" name="Rectangle : coins arrondis 51">
          <a:extLst>
            <a:ext uri="{FF2B5EF4-FFF2-40B4-BE49-F238E27FC236}">
              <a16:creationId xmlns:a16="http://schemas.microsoft.com/office/drawing/2014/main" id="{D570E1A9-44B1-45C1-8B1E-F3805CA893A2}"/>
            </a:ext>
          </a:extLst>
        </xdr:cNvPr>
        <xdr:cNvSpPr/>
      </xdr:nvSpPr>
      <xdr:spPr>
        <a:xfrm>
          <a:off x="5732156" y="21393145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6944</xdr:colOff>
      <xdr:row>87</xdr:row>
      <xdr:rowOff>91063</xdr:rowOff>
    </xdr:from>
    <xdr:to>
      <xdr:col>7</xdr:col>
      <xdr:colOff>31624</xdr:colOff>
      <xdr:row>89</xdr:row>
      <xdr:rowOff>147754</xdr:rowOff>
    </xdr:to>
    <xdr:sp macro="" textlink="">
      <xdr:nvSpPr>
        <xdr:cNvPr id="54" name="Rectangle : coins arrondis 53">
          <a:extLst>
            <a:ext uri="{FF2B5EF4-FFF2-40B4-BE49-F238E27FC236}">
              <a16:creationId xmlns:a16="http://schemas.microsoft.com/office/drawing/2014/main" id="{FD802AE4-92C4-4C91-B0C2-724CE97B08A3}"/>
            </a:ext>
          </a:extLst>
        </xdr:cNvPr>
        <xdr:cNvSpPr/>
      </xdr:nvSpPr>
      <xdr:spPr>
        <a:xfrm>
          <a:off x="9462249" y="21406154"/>
          <a:ext cx="1848369" cy="59102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1936584</xdr:colOff>
      <xdr:row>87</xdr:row>
      <xdr:rowOff>94547</xdr:rowOff>
    </xdr:from>
    <xdr:to>
      <xdr:col>9</xdr:col>
      <xdr:colOff>44648</xdr:colOff>
      <xdr:row>89</xdr:row>
      <xdr:rowOff>160763</xdr:rowOff>
    </xdr:to>
    <xdr:sp macro="" textlink="">
      <xdr:nvSpPr>
        <xdr:cNvPr id="55" name="Rectangle : coins arrondis 54">
          <a:extLst>
            <a:ext uri="{FF2B5EF4-FFF2-40B4-BE49-F238E27FC236}">
              <a16:creationId xmlns:a16="http://schemas.microsoft.com/office/drawing/2014/main" id="{8B42B5D4-2A3E-4AB4-99B5-E9D1AF6CE69A}"/>
            </a:ext>
          </a:extLst>
        </xdr:cNvPr>
        <xdr:cNvSpPr/>
      </xdr:nvSpPr>
      <xdr:spPr>
        <a:xfrm>
          <a:off x="13215578" y="21409638"/>
          <a:ext cx="1848369" cy="60054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1719473</xdr:colOff>
      <xdr:row>77</xdr:row>
      <xdr:rowOff>68322</xdr:rowOff>
    </xdr:from>
    <xdr:to>
      <xdr:col>3</xdr:col>
      <xdr:colOff>1786928</xdr:colOff>
      <xdr:row>79</xdr:row>
      <xdr:rowOff>183093</xdr:rowOff>
    </xdr:to>
    <xdr:sp macro="" textlink="">
      <xdr:nvSpPr>
        <xdr:cNvPr id="14" name="Rectangle : coins arrondis 13">
          <a:extLst>
            <a:ext uri="{FF2B5EF4-FFF2-40B4-BE49-F238E27FC236}">
              <a16:creationId xmlns:a16="http://schemas.microsoft.com/office/drawing/2014/main" id="{088C1FC3-BDC5-4CBA-A11E-EF587516CB70}"/>
            </a:ext>
          </a:extLst>
        </xdr:cNvPr>
        <xdr:cNvSpPr/>
      </xdr:nvSpPr>
      <xdr:spPr>
        <a:xfrm>
          <a:off x="4128738" y="19051087"/>
          <a:ext cx="1837984" cy="59662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1756240</xdr:colOff>
      <xdr:row>44</xdr:row>
      <xdr:rowOff>63703</xdr:rowOff>
    </xdr:from>
    <xdr:to>
      <xdr:col>4</xdr:col>
      <xdr:colOff>19956</xdr:colOff>
      <xdr:row>46</xdr:row>
      <xdr:rowOff>183121</xdr:rowOff>
    </xdr:to>
    <xdr:sp macro="" textlink="">
      <xdr:nvSpPr>
        <xdr:cNvPr id="17" name="Rectangle : coins arrondis 16">
          <a:extLst>
            <a:ext uri="{FF2B5EF4-FFF2-40B4-BE49-F238E27FC236}">
              <a16:creationId xmlns:a16="http://schemas.microsoft.com/office/drawing/2014/main" id="{3E23E178-B9BE-436B-BF76-251D5ED4880C}"/>
            </a:ext>
          </a:extLst>
        </xdr:cNvPr>
        <xdr:cNvSpPr/>
      </xdr:nvSpPr>
      <xdr:spPr>
        <a:xfrm>
          <a:off x="4165505" y="11146321"/>
          <a:ext cx="1849598" cy="60127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1680019</xdr:colOff>
      <xdr:row>54</xdr:row>
      <xdr:rowOff>71246</xdr:rowOff>
    </xdr:from>
    <xdr:to>
      <xdr:col>3</xdr:col>
      <xdr:colOff>1757859</xdr:colOff>
      <xdr:row>56</xdr:row>
      <xdr:rowOff>186017</xdr:rowOff>
    </xdr:to>
    <xdr:sp macro="" textlink="">
      <xdr:nvSpPr>
        <xdr:cNvPr id="18" name="Rectangle : coins arrondis 17">
          <a:extLst>
            <a:ext uri="{FF2B5EF4-FFF2-40B4-BE49-F238E27FC236}">
              <a16:creationId xmlns:a16="http://schemas.microsoft.com/office/drawing/2014/main" id="{D32F01E8-142B-43E5-A5AE-8E0D9B0A4550}"/>
            </a:ext>
          </a:extLst>
        </xdr:cNvPr>
        <xdr:cNvSpPr/>
      </xdr:nvSpPr>
      <xdr:spPr>
        <a:xfrm>
          <a:off x="4089284" y="13260570"/>
          <a:ext cx="1848369" cy="596623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111"/>
  <sheetViews>
    <sheetView showGridLines="0" tabSelected="1" zoomScale="85" zoomScaleNormal="85" workbookViewId="0">
      <selection activeCell="D22" sqref="D22"/>
    </sheetView>
  </sheetViews>
  <sheetFormatPr baseColWidth="10" defaultColWidth="11.453125" defaultRowHeight="14.5"/>
  <cols>
    <col min="2" max="2" width="24.7265625" customWidth="1"/>
    <col min="3" max="3" width="26.54296875" customWidth="1"/>
    <col min="4" max="4" width="27.1796875" customWidth="1"/>
    <col min="5" max="5" width="28" customWidth="1"/>
    <col min="6" max="6" width="28.1796875" customWidth="1"/>
    <col min="7" max="7" width="27.26953125" customWidth="1"/>
    <col min="8" max="8" width="30" customWidth="1"/>
    <col min="9" max="9" width="26.1796875" customWidth="1"/>
    <col min="10" max="10" width="20" customWidth="1"/>
    <col min="11" max="11" width="15.453125" bestFit="1" customWidth="1"/>
    <col min="12" max="12" width="23.54296875" customWidth="1"/>
  </cols>
  <sheetData>
    <row r="3" spans="1:10" ht="49">
      <c r="D3" s="43"/>
      <c r="F3" s="44"/>
    </row>
    <row r="4" spans="1:10" ht="33.5">
      <c r="B4" s="45"/>
      <c r="C4" s="45"/>
      <c r="D4" s="46"/>
      <c r="F4" s="47" t="s">
        <v>0</v>
      </c>
    </row>
    <row r="5" spans="1:10">
      <c r="A5" s="48"/>
      <c r="B5" s="49"/>
      <c r="C5" s="49"/>
      <c r="D5" s="45"/>
    </row>
    <row r="6" spans="1:10" ht="21">
      <c r="A6" s="48"/>
      <c r="B6" s="49"/>
      <c r="C6" s="49"/>
      <c r="D6" s="45"/>
      <c r="E6" s="13"/>
      <c r="F6" s="50" t="s">
        <v>1</v>
      </c>
      <c r="H6" s="51"/>
    </row>
    <row r="7" spans="1:10" ht="21">
      <c r="A7" s="48"/>
      <c r="B7" s="52"/>
      <c r="C7" s="53"/>
      <c r="D7" s="45"/>
      <c r="H7" s="35"/>
      <c r="I7" s="54"/>
      <c r="J7" s="55"/>
    </row>
    <row r="8" spans="1:10" s="60" customFormat="1" ht="21">
      <c r="A8" s="56"/>
      <c r="B8" s="57"/>
      <c r="C8" s="58"/>
      <c r="D8" s="59"/>
    </row>
    <row r="9" spans="1:10" s="60" customFormat="1" ht="21">
      <c r="A9" s="56"/>
      <c r="B9" s="57"/>
      <c r="C9" s="58"/>
      <c r="D9" s="59"/>
    </row>
    <row r="10" spans="1:10" s="60" customFormat="1" ht="21">
      <c r="A10" s="56"/>
      <c r="B10" s="57"/>
      <c r="C10" s="58"/>
      <c r="D10" s="59"/>
    </row>
    <row r="11" spans="1:10" ht="36">
      <c r="B11" s="45"/>
      <c r="C11" s="61"/>
      <c r="D11" s="86" t="s">
        <v>2</v>
      </c>
      <c r="E11" s="98">
        <v>24.074999999999999</v>
      </c>
      <c r="F11" s="1">
        <v>0.3</v>
      </c>
      <c r="G11" s="2">
        <f>ROUNDUP(E11-(E11*F11),2)</f>
        <v>16.860000000000003</v>
      </c>
      <c r="H11" s="62" t="s">
        <v>4</v>
      </c>
    </row>
    <row r="12" spans="1:10" ht="18.5">
      <c r="C12" s="63"/>
      <c r="D12" s="64"/>
      <c r="H12" s="65"/>
    </row>
    <row r="13" spans="1:10" ht="27.75" customHeight="1">
      <c r="C13" s="63"/>
      <c r="D13" s="64"/>
      <c r="F13" s="87" t="s">
        <v>3</v>
      </c>
      <c r="H13" s="65"/>
    </row>
    <row r="18" spans="3:9" ht="35.25" customHeight="1">
      <c r="C18" s="90" t="s">
        <v>5</v>
      </c>
      <c r="D18" s="90"/>
      <c r="E18" s="90"/>
      <c r="F18" s="90"/>
      <c r="G18" s="90"/>
      <c r="H18" s="90"/>
      <c r="I18" s="90"/>
    </row>
    <row r="20" spans="3:9" ht="17.5">
      <c r="C20" s="13"/>
      <c r="D20" s="39" t="s">
        <v>6</v>
      </c>
      <c r="E20" s="13"/>
      <c r="F20" s="13"/>
      <c r="G20" s="29" t="s">
        <v>7</v>
      </c>
      <c r="H20" s="13"/>
    </row>
    <row r="21" spans="3:9">
      <c r="C21" s="13"/>
      <c r="D21" s="13"/>
      <c r="E21" s="13"/>
      <c r="F21" s="13"/>
      <c r="G21" s="13"/>
      <c r="H21" s="13"/>
    </row>
    <row r="22" spans="3:9" ht="22.5">
      <c r="C22" s="13"/>
      <c r="D22" s="66"/>
      <c r="E22" s="13"/>
      <c r="F22" s="13"/>
      <c r="G22" s="77">
        <f>IF(D22/4&gt;50000,50000,D22/4)</f>
        <v>0</v>
      </c>
      <c r="H22" s="13"/>
    </row>
    <row r="23" spans="3:9">
      <c r="C23" s="13"/>
      <c r="D23" s="13"/>
      <c r="E23" s="13"/>
      <c r="F23" s="13"/>
      <c r="G23" s="13"/>
      <c r="H23" s="13"/>
    </row>
    <row r="24" spans="3:9">
      <c r="C24" s="13"/>
      <c r="D24" s="13"/>
      <c r="E24" s="13"/>
      <c r="F24" s="13"/>
      <c r="G24" s="13"/>
      <c r="H24" s="13"/>
    </row>
    <row r="25" spans="3:9">
      <c r="C25" s="13"/>
      <c r="D25" s="13"/>
      <c r="E25" s="13"/>
      <c r="F25" s="13"/>
      <c r="G25" s="13"/>
      <c r="H25" s="13"/>
    </row>
    <row r="28" spans="3:9" ht="22.5" customHeight="1">
      <c r="C28" s="90" t="s">
        <v>8</v>
      </c>
      <c r="D28" s="90"/>
      <c r="E28" s="90"/>
      <c r="F28" s="90"/>
      <c r="G28" s="90"/>
      <c r="H28" s="90"/>
      <c r="I28" s="90"/>
    </row>
    <row r="29" spans="3:9" ht="15" customHeight="1">
      <c r="E29" s="13"/>
      <c r="F29" s="40" t="s">
        <v>9</v>
      </c>
      <c r="G29" s="41"/>
      <c r="H29" s="42"/>
    </row>
    <row r="30" spans="3:9" ht="19">
      <c r="E30" s="13"/>
      <c r="F30" s="41"/>
      <c r="G30" s="41"/>
      <c r="H30" s="42"/>
    </row>
    <row r="31" spans="3:9">
      <c r="E31" s="13"/>
      <c r="F31" s="13"/>
      <c r="G31" s="13"/>
    </row>
    <row r="32" spans="3:9" ht="17.5">
      <c r="E32" s="13"/>
      <c r="F32" s="39" t="s">
        <v>10</v>
      </c>
      <c r="G32" s="13"/>
    </row>
    <row r="33" spans="2:11">
      <c r="E33" s="13"/>
      <c r="F33" s="13"/>
      <c r="G33" s="13"/>
    </row>
    <row r="34" spans="2:11" ht="19.5">
      <c r="E34" s="13"/>
      <c r="F34" s="67"/>
      <c r="G34" s="13"/>
    </row>
    <row r="35" spans="2:11">
      <c r="E35" s="13"/>
      <c r="F35" s="13"/>
      <c r="G35" s="13"/>
    </row>
    <row r="36" spans="2:11" ht="15.5">
      <c r="E36" s="13"/>
      <c r="F36" s="27" t="str">
        <f>IF(F34&lt;50,"Amount indicated less than the minimum required",IF(F34&gt;50000,"Maximum amount not respected",IF(F34&gt;G22,"Maximum amount not respected","")))</f>
        <v>Amount indicated less than the minimum required</v>
      </c>
      <c r="G36" s="13"/>
    </row>
    <row r="37" spans="2:11">
      <c r="E37" s="13"/>
      <c r="F37" s="13"/>
      <c r="G37" s="13"/>
    </row>
    <row r="38" spans="2:11">
      <c r="E38" s="13"/>
      <c r="F38" s="13"/>
      <c r="G38" s="13"/>
    </row>
    <row r="40" spans="2:11" ht="22.5" customHeight="1">
      <c r="C40" s="90" t="s">
        <v>11</v>
      </c>
      <c r="D40" s="90"/>
      <c r="E40" s="90"/>
      <c r="F40" s="90"/>
      <c r="G40" s="90"/>
      <c r="H40" s="90"/>
      <c r="I40" s="90"/>
    </row>
    <row r="41" spans="2:11" ht="22.5" customHeight="1">
      <c r="C41" s="28"/>
      <c r="D41" s="28"/>
      <c r="E41" s="28"/>
      <c r="F41" s="28"/>
      <c r="G41" s="28"/>
      <c r="H41" s="28"/>
      <c r="I41" s="28"/>
    </row>
    <row r="43" spans="2:11" ht="17.5">
      <c r="B43" s="91" t="s">
        <v>12</v>
      </c>
      <c r="C43" s="13"/>
      <c r="D43" s="29" t="s">
        <v>13</v>
      </c>
      <c r="E43" s="13"/>
      <c r="F43" s="29" t="s">
        <v>15</v>
      </c>
      <c r="G43" s="13"/>
      <c r="H43" s="29" t="s">
        <v>17</v>
      </c>
      <c r="I43" s="13"/>
      <c r="J43" s="29" t="s">
        <v>19</v>
      </c>
      <c r="K43" s="13"/>
    </row>
    <row r="44" spans="2:11" ht="17.5">
      <c r="B44" s="91"/>
      <c r="C44" s="13"/>
      <c r="D44" s="30" t="s">
        <v>14</v>
      </c>
      <c r="E44" s="13"/>
      <c r="F44" s="30" t="s">
        <v>16</v>
      </c>
      <c r="G44" s="13"/>
      <c r="H44" s="29" t="s">
        <v>18</v>
      </c>
      <c r="I44" s="13"/>
      <c r="J44" s="29" t="s">
        <v>20</v>
      </c>
      <c r="K44" s="13"/>
    </row>
    <row r="46" spans="2:11" ht="23.5">
      <c r="B46" s="26">
        <f>IF(F34&gt;G22,G22,IF(F34=0,0,IF(F34&lt;50,50,F34)))</f>
        <v>0</v>
      </c>
      <c r="D46" s="31">
        <f>+B46/G11</f>
        <v>0</v>
      </c>
      <c r="F46" s="32">
        <f>ROUNDDOWN(D46/10,0)</f>
        <v>0</v>
      </c>
      <c r="H46" s="31">
        <f>+D46+F46</f>
        <v>0</v>
      </c>
      <c r="J46" s="25">
        <f>+H46*E11</f>
        <v>0</v>
      </c>
    </row>
    <row r="50" spans="2:10" ht="17.5">
      <c r="F50" s="79" t="s">
        <v>42</v>
      </c>
    </row>
    <row r="53" spans="2:10" ht="17.5">
      <c r="D53" s="29" t="s">
        <v>15</v>
      </c>
      <c r="F53" s="29" t="s">
        <v>43</v>
      </c>
      <c r="H53" s="78" t="s">
        <v>44</v>
      </c>
    </row>
    <row r="54" spans="2:10" ht="17.5">
      <c r="D54" s="30" t="s">
        <v>16</v>
      </c>
      <c r="F54" s="30" t="s">
        <v>16</v>
      </c>
      <c r="H54" s="78" t="s">
        <v>45</v>
      </c>
    </row>
    <row r="56" spans="2:10" ht="23.5">
      <c r="D56" s="80">
        <f>F46</f>
        <v>0</v>
      </c>
      <c r="F56" s="81">
        <f>D56*E11</f>
        <v>0</v>
      </c>
      <c r="H56" s="26">
        <f>F56*9.7%</f>
        <v>0</v>
      </c>
    </row>
    <row r="59" spans="2:10">
      <c r="B59" s="13"/>
      <c r="C59" s="13"/>
      <c r="D59" s="13"/>
      <c r="E59" s="13"/>
      <c r="F59" s="13"/>
      <c r="G59" s="13"/>
      <c r="H59" s="33"/>
      <c r="I59" s="13"/>
      <c r="J59" s="13"/>
    </row>
    <row r="60" spans="2:10" ht="16">
      <c r="B60" s="97"/>
      <c r="C60" s="97"/>
      <c r="D60" s="97"/>
      <c r="E60" s="97"/>
      <c r="F60" s="97"/>
      <c r="G60" s="97"/>
      <c r="H60" s="97"/>
      <c r="I60" s="97"/>
      <c r="J60" s="97"/>
    </row>
    <row r="61" spans="2:10" ht="23">
      <c r="C61" s="93" t="s">
        <v>21</v>
      </c>
      <c r="D61" s="93"/>
      <c r="E61" s="93"/>
      <c r="F61" s="93"/>
      <c r="G61" s="93"/>
      <c r="H61" s="93"/>
      <c r="I61" s="93"/>
    </row>
    <row r="62" spans="2:10" ht="15.5">
      <c r="C62" s="89" t="s">
        <v>46</v>
      </c>
      <c r="D62" s="89"/>
      <c r="E62" s="89"/>
      <c r="F62" s="89"/>
      <c r="G62" s="89"/>
      <c r="H62" s="89"/>
      <c r="I62" s="89"/>
    </row>
    <row r="63" spans="2:10">
      <c r="C63" s="69"/>
      <c r="D63" s="69"/>
      <c r="E63" s="69"/>
      <c r="F63" s="69"/>
      <c r="G63" s="69"/>
      <c r="H63" s="69"/>
      <c r="I63" s="69"/>
    </row>
    <row r="64" spans="2:10" ht="17">
      <c r="B64" s="34"/>
      <c r="C64" s="70"/>
      <c r="D64" s="70"/>
      <c r="E64" s="69"/>
      <c r="F64" s="70"/>
      <c r="G64" s="70"/>
      <c r="H64" s="69"/>
      <c r="I64" s="70"/>
      <c r="J64" s="34"/>
    </row>
    <row r="65" spans="2:11" ht="15.65" customHeight="1">
      <c r="C65" s="69"/>
      <c r="D65" s="69"/>
      <c r="E65" s="69"/>
      <c r="F65" s="69"/>
      <c r="G65" s="69"/>
      <c r="H65" s="69"/>
      <c r="I65" s="69"/>
    </row>
    <row r="66" spans="2:11" ht="15.5">
      <c r="C66" s="69"/>
      <c r="D66" s="71"/>
      <c r="E66" s="69"/>
      <c r="F66" s="69"/>
      <c r="G66" s="71"/>
      <c r="H66" s="69"/>
      <c r="I66" s="69"/>
    </row>
    <row r="67" spans="2:11" ht="25">
      <c r="C67" s="69"/>
      <c r="D67" s="72">
        <f>+J46-B46-H56</f>
        <v>0</v>
      </c>
      <c r="E67" s="92" t="s">
        <v>22</v>
      </c>
      <c r="F67" s="92"/>
      <c r="G67" s="73" t="e">
        <f>D67/B46</f>
        <v>#DIV/0!</v>
      </c>
      <c r="H67" s="74" t="s">
        <v>23</v>
      </c>
      <c r="I67" s="69"/>
      <c r="J67" s="68"/>
    </row>
    <row r="68" spans="2:11" ht="25">
      <c r="C68" s="69"/>
      <c r="D68" s="69"/>
      <c r="E68" s="72"/>
      <c r="F68" s="75"/>
      <c r="G68" s="76"/>
      <c r="H68" s="76"/>
      <c r="I68" s="69"/>
    </row>
    <row r="69" spans="2:11" ht="25">
      <c r="E69" s="3"/>
      <c r="F69" s="35"/>
      <c r="G69" s="8"/>
      <c r="H69" s="12"/>
    </row>
    <row r="70" spans="2:11" ht="31.5" customHeight="1">
      <c r="B70" s="90" t="s">
        <v>24</v>
      </c>
      <c r="C70" s="90"/>
      <c r="D70" s="90"/>
      <c r="E70" s="90"/>
      <c r="F70" s="90"/>
      <c r="G70" s="90"/>
      <c r="H70" s="90"/>
      <c r="I70" s="90"/>
      <c r="J70" s="90"/>
      <c r="K70" s="90"/>
    </row>
    <row r="71" spans="2:11" ht="23.25" customHeight="1">
      <c r="E71" s="3"/>
      <c r="F71" s="36" t="s">
        <v>25</v>
      </c>
      <c r="G71" s="8"/>
      <c r="H71" s="12"/>
    </row>
    <row r="72" spans="2:11" ht="25">
      <c r="E72" s="3"/>
      <c r="F72" s="35"/>
      <c r="G72" s="8"/>
      <c r="H72" s="12"/>
    </row>
    <row r="73" spans="2:11" ht="17.5">
      <c r="B73" s="13"/>
      <c r="C73" s="13"/>
      <c r="D73" s="13"/>
      <c r="E73" s="37"/>
      <c r="F73" s="38" t="s">
        <v>26</v>
      </c>
      <c r="G73" s="13"/>
      <c r="H73" s="33"/>
      <c r="I73" s="13"/>
      <c r="J73" s="13"/>
      <c r="K73" s="13"/>
    </row>
    <row r="74" spans="2:11" ht="17.5">
      <c r="B74" s="13"/>
      <c r="C74" s="13"/>
      <c r="D74" s="13"/>
      <c r="E74" s="37"/>
      <c r="F74" s="38"/>
      <c r="G74" s="13"/>
      <c r="H74" s="33"/>
      <c r="I74" s="13"/>
      <c r="J74" s="13"/>
      <c r="K74" s="13"/>
    </row>
    <row r="75" spans="2:11" ht="17.5">
      <c r="B75" s="13"/>
      <c r="C75" s="13"/>
      <c r="D75" s="13"/>
      <c r="E75" s="37"/>
      <c r="F75" s="38"/>
      <c r="G75" s="13"/>
      <c r="H75" s="33"/>
      <c r="I75" s="13"/>
      <c r="J75" s="13"/>
      <c r="K75" s="13"/>
    </row>
    <row r="76" spans="2:11" ht="17.5">
      <c r="B76" s="39" t="s">
        <v>27</v>
      </c>
      <c r="C76" s="13"/>
      <c r="D76" s="29" t="s">
        <v>29</v>
      </c>
      <c r="E76" s="13"/>
      <c r="F76" s="78" t="s">
        <v>30</v>
      </c>
      <c r="G76" s="13"/>
      <c r="H76" s="91" t="s">
        <v>32</v>
      </c>
      <c r="I76" s="13"/>
      <c r="J76" s="29" t="s">
        <v>33</v>
      </c>
      <c r="K76" s="13"/>
    </row>
    <row r="77" spans="2:11" ht="17.5">
      <c r="B77" s="39" t="s">
        <v>28</v>
      </c>
      <c r="C77" s="13"/>
      <c r="D77" s="29" t="s">
        <v>28</v>
      </c>
      <c r="E77" s="13"/>
      <c r="F77" s="78" t="s">
        <v>31</v>
      </c>
      <c r="G77" s="13"/>
      <c r="H77" s="91"/>
      <c r="I77" s="13"/>
      <c r="J77" s="29" t="s">
        <v>34</v>
      </c>
      <c r="K77" s="13"/>
    </row>
    <row r="79" spans="2:11" ht="23.5">
      <c r="B79" s="9"/>
      <c r="D79" s="24">
        <f>IF(B79&lt;E11,-(1-(B79/E11)),IF(B79=E11,"0%",(B79/E11)-1))</f>
        <v>-1</v>
      </c>
      <c r="F79" s="25">
        <f>+$H$46*B79</f>
        <v>0</v>
      </c>
      <c r="H79" s="26">
        <f>+F79-$B$46</f>
        <v>0</v>
      </c>
      <c r="J79" s="24" t="e">
        <f>+H79/B46</f>
        <v>#DIV/0!</v>
      </c>
    </row>
    <row r="81" spans="2:10">
      <c r="H81" s="12"/>
    </row>
    <row r="82" spans="2:10">
      <c r="H82" s="12"/>
    </row>
    <row r="83" spans="2:10">
      <c r="H83" s="12"/>
    </row>
    <row r="84" spans="2:10" ht="17.5">
      <c r="F84" s="79" t="s">
        <v>47</v>
      </c>
    </row>
    <row r="85" spans="2:10" ht="16" customHeight="1"/>
    <row r="86" spans="2:10" ht="30" customHeight="1">
      <c r="C86" s="94" t="s">
        <v>32</v>
      </c>
      <c r="E86" s="82" t="s">
        <v>48</v>
      </c>
      <c r="G86" s="82" t="s">
        <v>51</v>
      </c>
      <c r="I86" s="29" t="s">
        <v>50</v>
      </c>
    </row>
    <row r="87" spans="2:10" ht="17.5">
      <c r="C87" s="91"/>
      <c r="E87" s="78" t="s">
        <v>49</v>
      </c>
      <c r="G87" s="88" t="s">
        <v>52</v>
      </c>
      <c r="I87" s="29" t="s">
        <v>54</v>
      </c>
    </row>
    <row r="88" spans="2:10" ht="18">
      <c r="H88" s="83"/>
    </row>
    <row r="89" spans="2:10" ht="23.5">
      <c r="C89" s="26">
        <f>H79</f>
        <v>0</v>
      </c>
      <c r="E89" s="26">
        <f>IF(C89&lt;0,0,C89*17.2%)</f>
        <v>0</v>
      </c>
      <c r="G89" s="26">
        <f>C89-E89</f>
        <v>0</v>
      </c>
      <c r="I89" s="24" t="e">
        <f>+G89/B46</f>
        <v>#DIV/0!</v>
      </c>
    </row>
    <row r="91" spans="2:10">
      <c r="H91" s="12"/>
    </row>
    <row r="92" spans="2:10">
      <c r="B92" s="13"/>
      <c r="C92" s="13"/>
      <c r="D92" s="13"/>
      <c r="E92" s="13"/>
      <c r="F92" s="13"/>
      <c r="G92" s="13"/>
      <c r="H92" s="13"/>
      <c r="I92" s="13"/>
      <c r="J92" s="13"/>
    </row>
    <row r="93" spans="2:10" ht="23.5">
      <c r="B93" s="13"/>
      <c r="C93" s="13"/>
      <c r="D93" s="96" t="s">
        <v>35</v>
      </c>
      <c r="E93" s="96"/>
      <c r="F93" s="96"/>
      <c r="G93" s="96"/>
      <c r="H93" s="96"/>
      <c r="I93" s="13"/>
      <c r="J93" s="13"/>
    </row>
    <row r="94" spans="2:10" ht="12" customHeight="1">
      <c r="B94" s="13"/>
      <c r="C94" s="13"/>
      <c r="D94" s="14"/>
      <c r="E94" s="14"/>
      <c r="F94" s="14"/>
      <c r="G94" s="14"/>
      <c r="H94" s="14"/>
      <c r="I94" s="13"/>
      <c r="J94" s="13"/>
    </row>
    <row r="95" spans="2:10" ht="48">
      <c r="B95" s="13"/>
      <c r="C95" s="13"/>
      <c r="D95" s="15" t="s">
        <v>36</v>
      </c>
      <c r="E95" s="16" t="s">
        <v>37</v>
      </c>
      <c r="F95" s="17" t="s">
        <v>38</v>
      </c>
      <c r="G95" s="17" t="s">
        <v>53</v>
      </c>
      <c r="H95" s="18" t="s">
        <v>55</v>
      </c>
      <c r="I95" s="13"/>
      <c r="J95" s="13"/>
    </row>
    <row r="96" spans="2:10" ht="16">
      <c r="B96" s="13"/>
      <c r="C96" s="13"/>
      <c r="D96" s="19">
        <v>-0.4</v>
      </c>
      <c r="E96" s="4">
        <f>+$E$11*(1+D96)</f>
        <v>14.444999999999999</v>
      </c>
      <c r="F96" s="11">
        <f>+$H$46*E96</f>
        <v>0</v>
      </c>
      <c r="G96" s="5">
        <f t="shared" ref="G96:G99" si="0">IF((F96-$B$46)&lt;0,(F96-$B$46),(F96-$B$46)*82.8%)</f>
        <v>0</v>
      </c>
      <c r="H96" s="84" t="e">
        <f>+G96/$B$46</f>
        <v>#DIV/0!</v>
      </c>
      <c r="I96" s="13"/>
      <c r="J96" s="13"/>
    </row>
    <row r="97" spans="2:10" ht="16">
      <c r="B97" s="13"/>
      <c r="C97" s="13"/>
      <c r="D97" s="19">
        <v>-0.3</v>
      </c>
      <c r="E97" s="6">
        <f t="shared" ref="E97:E103" si="1">+$E$11*(1+D97)</f>
        <v>16.852499999999999</v>
      </c>
      <c r="F97" s="5">
        <f t="shared" ref="F97:F103" si="2">+$H$46*E97</f>
        <v>0</v>
      </c>
      <c r="G97" s="5">
        <f t="shared" si="0"/>
        <v>0</v>
      </c>
      <c r="H97" s="84" t="e">
        <f t="shared" ref="H97:H103" si="3">+G97/$B$46</f>
        <v>#DIV/0!</v>
      </c>
      <c r="I97" s="13"/>
      <c r="J97" s="13"/>
    </row>
    <row r="98" spans="2:10" ht="16">
      <c r="B98" s="13"/>
      <c r="C98" s="13"/>
      <c r="D98" s="19">
        <v>-0.2</v>
      </c>
      <c r="E98" s="6">
        <f t="shared" si="1"/>
        <v>19.260000000000002</v>
      </c>
      <c r="F98" s="5">
        <f t="shared" si="2"/>
        <v>0</v>
      </c>
      <c r="G98" s="5">
        <f t="shared" si="0"/>
        <v>0</v>
      </c>
      <c r="H98" s="84" t="e">
        <f t="shared" si="3"/>
        <v>#DIV/0!</v>
      </c>
      <c r="I98" s="13"/>
      <c r="J98" s="13"/>
    </row>
    <row r="99" spans="2:10" ht="16">
      <c r="B99" s="13"/>
      <c r="C99" s="13"/>
      <c r="D99" s="19">
        <v>-0.1</v>
      </c>
      <c r="E99" s="6">
        <f t="shared" si="1"/>
        <v>21.6675</v>
      </c>
      <c r="F99" s="5">
        <f t="shared" si="2"/>
        <v>0</v>
      </c>
      <c r="G99" s="5">
        <f t="shared" si="0"/>
        <v>0</v>
      </c>
      <c r="H99" s="84" t="e">
        <f t="shared" si="3"/>
        <v>#DIV/0!</v>
      </c>
      <c r="I99" s="13"/>
      <c r="J99" s="13"/>
    </row>
    <row r="100" spans="2:10" ht="16">
      <c r="B100" s="13"/>
      <c r="C100" s="13"/>
      <c r="D100" s="20">
        <v>0</v>
      </c>
      <c r="E100" s="7">
        <f t="shared" si="1"/>
        <v>24.074999999999999</v>
      </c>
      <c r="F100" s="10">
        <f t="shared" si="2"/>
        <v>0</v>
      </c>
      <c r="G100" s="10">
        <f>IF((F100-$B$46)&lt;0,(F100-$B$46),(F100-$B$46)*82.8%)</f>
        <v>0</v>
      </c>
      <c r="H100" s="85" t="e">
        <f>+G100/$B$46</f>
        <v>#DIV/0!</v>
      </c>
      <c r="I100" s="13"/>
      <c r="J100" s="13"/>
    </row>
    <row r="101" spans="2:10" ht="16">
      <c r="B101" s="13"/>
      <c r="C101" s="13"/>
      <c r="D101" s="21">
        <v>0.1</v>
      </c>
      <c r="E101" s="6">
        <f t="shared" si="1"/>
        <v>26.482500000000002</v>
      </c>
      <c r="F101" s="5">
        <f t="shared" si="2"/>
        <v>0</v>
      </c>
      <c r="G101" s="5">
        <f t="shared" ref="G101:G103" si="4">IF((F101-$B$46)&lt;0,(F101-$B$46),(F101-$B$46)*82.8%)</f>
        <v>0</v>
      </c>
      <c r="H101" s="84" t="e">
        <f t="shared" si="3"/>
        <v>#DIV/0!</v>
      </c>
      <c r="I101" s="13"/>
      <c r="J101" s="13"/>
    </row>
    <row r="102" spans="2:10" ht="16">
      <c r="B102" s="13"/>
      <c r="C102" s="13"/>
      <c r="D102" s="21">
        <v>0.2</v>
      </c>
      <c r="E102" s="6">
        <f t="shared" si="1"/>
        <v>28.889999999999997</v>
      </c>
      <c r="F102" s="5">
        <f t="shared" si="2"/>
        <v>0</v>
      </c>
      <c r="G102" s="5">
        <f t="shared" si="4"/>
        <v>0</v>
      </c>
      <c r="H102" s="84" t="e">
        <f t="shared" si="3"/>
        <v>#DIV/0!</v>
      </c>
      <c r="I102" s="13"/>
      <c r="J102" s="13"/>
    </row>
    <row r="103" spans="2:10" ht="16">
      <c r="B103" s="13"/>
      <c r="C103" s="13"/>
      <c r="D103" s="21">
        <v>0.3</v>
      </c>
      <c r="E103" s="6">
        <f t="shared" si="1"/>
        <v>31.297499999999999</v>
      </c>
      <c r="F103" s="5">
        <f t="shared" si="2"/>
        <v>0</v>
      </c>
      <c r="G103" s="5">
        <f t="shared" si="4"/>
        <v>0</v>
      </c>
      <c r="H103" s="84" t="e">
        <f t="shared" si="3"/>
        <v>#DIV/0!</v>
      </c>
      <c r="I103" s="13"/>
      <c r="J103" s="13"/>
    </row>
    <row r="104" spans="2:10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2:10" ht="23.5">
      <c r="B106" s="22"/>
      <c r="C106" s="13"/>
      <c r="D106" s="13"/>
      <c r="E106" s="13"/>
      <c r="F106" s="13"/>
      <c r="G106" s="13"/>
      <c r="H106" s="13"/>
      <c r="I106" s="13"/>
      <c r="J106" s="13"/>
    </row>
    <row r="107" spans="2:10" ht="46.5" customHeight="1">
      <c r="B107" s="95" t="s">
        <v>56</v>
      </c>
      <c r="C107" s="95"/>
      <c r="D107" s="95"/>
      <c r="E107" s="95"/>
      <c r="F107" s="95"/>
      <c r="G107" s="95"/>
      <c r="H107" s="95"/>
      <c r="I107" s="13"/>
      <c r="J107" s="13"/>
    </row>
    <row r="108" spans="2:10"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2:10">
      <c r="B109" s="13" t="s">
        <v>41</v>
      </c>
      <c r="C109" s="13"/>
      <c r="D109" s="23"/>
      <c r="E109" s="13"/>
      <c r="F109" s="13"/>
      <c r="G109" s="13"/>
      <c r="H109" s="13"/>
      <c r="I109" s="13"/>
      <c r="J109" s="13"/>
    </row>
    <row r="110" spans="2:10">
      <c r="B110" s="13" t="s">
        <v>39</v>
      </c>
      <c r="C110" s="13"/>
      <c r="D110" s="13"/>
      <c r="E110" s="13"/>
      <c r="F110" s="13"/>
      <c r="G110" s="13"/>
      <c r="H110" s="13"/>
      <c r="I110" s="13"/>
      <c r="J110" s="13"/>
    </row>
    <row r="111" spans="2:10">
      <c r="B111" s="13" t="s">
        <v>40</v>
      </c>
      <c r="C111" s="13"/>
      <c r="D111" s="13"/>
      <c r="E111" s="13"/>
      <c r="F111" s="13"/>
      <c r="G111" s="13"/>
      <c r="H111" s="13"/>
      <c r="I111" s="13"/>
      <c r="J111" s="13"/>
    </row>
  </sheetData>
  <sheetProtection algorithmName="SHA-512" hashValue="NBQ/h6KhCMhsPK5VuY7ql3txMdEioDVgPvfUq5ziZPP0kPh5+9iPVvxD7xyM9I722SR89/ZCQNc+jzcLNtpHGQ==" saltValue="v45W8JAhsJNXPU7GHzkQEQ==" spinCount="100000" sheet="1" objects="1" scenarios="1" selectLockedCells="1"/>
  <mergeCells count="13">
    <mergeCell ref="E67:F67"/>
    <mergeCell ref="C61:I61"/>
    <mergeCell ref="C86:C87"/>
    <mergeCell ref="B107:H107"/>
    <mergeCell ref="D93:H93"/>
    <mergeCell ref="H76:H77"/>
    <mergeCell ref="B70:K70"/>
    <mergeCell ref="C62:I62"/>
    <mergeCell ref="C28:I28"/>
    <mergeCell ref="C40:I40"/>
    <mergeCell ref="C18:I18"/>
    <mergeCell ref="B43:B44"/>
    <mergeCell ref="B60:J60"/>
  </mergeCells>
  <conditionalFormatting sqref="E96:E103">
    <cfRule type="cellIs" dxfId="2" priority="1" operator="lessThan">
      <formula>$C$8</formula>
    </cfRule>
  </conditionalFormatting>
  <conditionalFormatting sqref="F96:F103">
    <cfRule type="cellIs" dxfId="1" priority="2" operator="lessThan">
      <formula>#REF!</formula>
    </cfRule>
  </conditionalFormatting>
  <conditionalFormatting sqref="G96:H103">
    <cfRule type="cellIs" dxfId="0" priority="3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MENDY Severine</cp:lastModifiedBy>
  <cp:lastPrinted>2024-07-12T10:00:02Z</cp:lastPrinted>
  <dcterms:created xsi:type="dcterms:W3CDTF">2023-09-25T09:15:03Z</dcterms:created>
  <dcterms:modified xsi:type="dcterms:W3CDTF">2025-09-12T16:12:34Z</dcterms:modified>
</cp:coreProperties>
</file>